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ssell\Documents\Cars\PCA\2018 Rules Proposals\"/>
    </mc:Choice>
  </mc:AlternateContent>
  <bookViews>
    <workbookView xWindow="480" yWindow="120" windowWidth="23835" windowHeight="12525"/>
  </bookViews>
  <sheets>
    <sheet name="Sheet1" sheetId="1" r:id="rId1"/>
  </sheets>
  <definedNames>
    <definedName name="_xlnm.Print_Area" localSheetId="0">Sheet1!$A$1:$G$77</definedName>
  </definedNames>
  <calcPr calcId="152511"/>
</workbook>
</file>

<file path=xl/calcChain.xml><?xml version="1.0" encoding="utf-8"?>
<calcChain xmlns="http://schemas.openxmlformats.org/spreadsheetml/2006/main">
  <c r="D46" i="1" l="1"/>
  <c r="D9" i="1"/>
  <c r="D52" i="1" l="1"/>
  <c r="D51" i="1"/>
  <c r="C24" i="1" l="1"/>
  <c r="C22" i="1"/>
  <c r="D28" i="1" l="1"/>
  <c r="D26" i="1"/>
  <c r="D8" i="1"/>
  <c r="D25" i="1" l="1"/>
  <c r="C18" i="1" l="1"/>
  <c r="D19" i="1"/>
  <c r="D15" i="1"/>
  <c r="D14" i="1"/>
  <c r="D13" i="1"/>
  <c r="D12" i="1"/>
  <c r="D27" i="1"/>
  <c r="D40" i="1"/>
  <c r="D41" i="1"/>
  <c r="D48" i="1"/>
  <c r="D53" i="1"/>
  <c r="D29" i="1"/>
  <c r="D45" i="1"/>
  <c r="D35" i="1"/>
  <c r="D37" i="1"/>
  <c r="D42" i="1"/>
  <c r="D44" i="1"/>
  <c r="D50" i="1"/>
  <c r="D7" i="1"/>
  <c r="D11" i="1"/>
  <c r="D31" i="1"/>
  <c r="D6" i="1"/>
  <c r="D30" i="1"/>
  <c r="D33" i="1"/>
  <c r="D34" i="1"/>
  <c r="D38" i="1"/>
  <c r="D43" i="1"/>
  <c r="D54" i="1"/>
  <c r="D61" i="1"/>
  <c r="D60" i="1"/>
  <c r="D59" i="1"/>
  <c r="D58" i="1"/>
  <c r="D57" i="1"/>
  <c r="D63" i="1" l="1"/>
  <c r="B72" i="1" s="1"/>
  <c r="B77" i="1" l="1"/>
  <c r="B75" i="1"/>
  <c r="C65" i="1"/>
  <c r="B68" i="1"/>
  <c r="B71" i="1"/>
  <c r="B67" i="1"/>
  <c r="B76" i="1"/>
  <c r="B74" i="1"/>
  <c r="B69" i="1"/>
  <c r="B73" i="1"/>
</calcChain>
</file>

<file path=xl/sharedStrings.xml><?xml version="1.0" encoding="utf-8"?>
<sst xmlns="http://schemas.openxmlformats.org/spreadsheetml/2006/main" count="166" uniqueCount="124">
  <si>
    <t>A.</t>
  </si>
  <si>
    <t xml:space="preserve">Increase in track of over 2"   </t>
  </si>
  <si>
    <t>B.</t>
  </si>
  <si>
    <t xml:space="preserve">Soft compound high performance tires (DOT Street legal) with a </t>
  </si>
  <si>
    <t>DOT tread wear rating of 50-139</t>
  </si>
  <si>
    <t>DOT tread wear rating of 1-49</t>
  </si>
  <si>
    <t>DOT tread wear rating of 0 or Unrated</t>
  </si>
  <si>
    <t>C.</t>
  </si>
  <si>
    <t>Race tires or slicks, defined as non-DOT street legal tires</t>
  </si>
  <si>
    <t>D.</t>
  </si>
  <si>
    <t>E.</t>
  </si>
  <si>
    <t>F.</t>
  </si>
  <si>
    <t xml:space="preserve"> </t>
  </si>
  <si>
    <t>G.</t>
  </si>
  <si>
    <t xml:space="preserve">Added turbo or supercharger </t>
  </si>
  <si>
    <t>H.</t>
  </si>
  <si>
    <t>Increased or adjustable boost, or modifications to the wastegate or turbocharger</t>
  </si>
  <si>
    <t>I.</t>
  </si>
  <si>
    <t>Engine displacement increase:</t>
  </si>
  <si>
    <t>Original Displacement</t>
  </si>
  <si>
    <t>New Displacement</t>
  </si>
  <si>
    <t>J.</t>
  </si>
  <si>
    <t>Non-stock muffler or muffler removed</t>
  </si>
  <si>
    <t>K.</t>
  </si>
  <si>
    <t>Catalytic Converter removed</t>
  </si>
  <si>
    <t>N.</t>
  </si>
  <si>
    <t>Non-stock gears and/or ring and pinion that lower the final drive ratio</t>
  </si>
  <si>
    <t>O.</t>
  </si>
  <si>
    <t>P.</t>
  </si>
  <si>
    <t>Non-stock shock absorbers with remote or external reservoirs, or with more than single-mode adjustability.</t>
  </si>
  <si>
    <t>Q.</t>
  </si>
  <si>
    <t>Non-stock shock tower stiffening device</t>
  </si>
  <si>
    <t>R.</t>
  </si>
  <si>
    <t>Non-stock sway bars</t>
  </si>
  <si>
    <t>S.</t>
  </si>
  <si>
    <t xml:space="preserve">Non-stock springs and/or torsion bars </t>
  </si>
  <si>
    <t>Factory (within model series)</t>
  </si>
  <si>
    <t>Other factory or aftermarket</t>
  </si>
  <si>
    <t>T.</t>
  </si>
  <si>
    <t>U.</t>
  </si>
  <si>
    <t>V.</t>
  </si>
  <si>
    <t>Installation of "Monoball" suspension bushings or equivalent.</t>
  </si>
  <si>
    <t>W.</t>
  </si>
  <si>
    <t>Tube framed cars</t>
  </si>
  <si>
    <t>X.</t>
  </si>
  <si>
    <t xml:space="preserve">Non-stock wing, and/or front lip and/or spoiler </t>
  </si>
  <si>
    <t>Y.</t>
  </si>
  <si>
    <t>Removal or alteration of windshield (other than replacement with lighter weight materials)</t>
  </si>
  <si>
    <t>Z.</t>
  </si>
  <si>
    <t>Non-stock brakes</t>
  </si>
  <si>
    <t>CC.</t>
  </si>
  <si>
    <t>DD.</t>
  </si>
  <si>
    <t>Non-stock or Modified heads</t>
  </si>
  <si>
    <t>Non-stock camshaft(s)</t>
  </si>
  <si>
    <t>Engine/Drivetrain</t>
  </si>
  <si>
    <t>Suspension</t>
  </si>
  <si>
    <t>Any change to the suspension components or mounting points to increase available negative camber</t>
  </si>
  <si>
    <t>Chassis/Body</t>
  </si>
  <si>
    <t>Tires</t>
  </si>
  <si>
    <t>Original Horsepower (required)</t>
  </si>
  <si>
    <t>Original Curb Weight (required)</t>
  </si>
  <si>
    <t>New Curb Weight (same number as above if no change)</t>
  </si>
  <si>
    <t>New Horsepower (same number as above if no change)</t>
  </si>
  <si>
    <t>Suspension changes to lower a car that require machining, welding, etc. or their equivalent.</t>
  </si>
  <si>
    <t>Includes re-welded spindles, grinding out the mounting slot, adjustable or longer control arms, camber plates etc.</t>
  </si>
  <si>
    <t>Includes changes in valve size, porting/polishing, flycutting, or compression ratio changes by any means</t>
  </si>
  <si>
    <t>Engine horsepower increase/Weight reduction below factory curb weight</t>
  </si>
  <si>
    <t>Yes</t>
  </si>
  <si>
    <t>No</t>
  </si>
  <si>
    <t>Performance Equipment</t>
  </si>
  <si>
    <t>Points</t>
  </si>
  <si>
    <t>Notes</t>
  </si>
  <si>
    <t>Other than drilled/gas slotted stock rotors, brake pads, master cylinder, or aftermarket rotors with no increase in diameter</t>
  </si>
  <si>
    <t>Performance Equipment Points</t>
  </si>
  <si>
    <t>Total</t>
  </si>
  <si>
    <t>Paddle Shift/Automatic Clutch Transmission (PDK)</t>
  </si>
  <si>
    <t>Active Stability Management/Active Stability Control package (PASM)</t>
  </si>
  <si>
    <t>Required Safety Equipment -</t>
  </si>
  <si>
    <t>R. Shon</t>
  </si>
  <si>
    <t>Whether or not activated</t>
  </si>
  <si>
    <t>Name</t>
  </si>
  <si>
    <t>Car #</t>
  </si>
  <si>
    <t>Date</t>
  </si>
  <si>
    <t>Car Make/Model/Color</t>
  </si>
  <si>
    <t xml:space="preserve">Any Non-stock Carburetor, Fuel Injection, Throttle Body/Bodies, Intake Manifold, or Varioram Induction System Modifications </t>
  </si>
  <si>
    <t xml:space="preserve">Includes modification of stock carburetor venturi and jetting configuration, upgraded CIS or Motronic fuel distributors, or Non-stock controllers (including ECU and MAF sensors) </t>
  </si>
  <si>
    <t xml:space="preserve">Required for Engine swaps, Eurospec cars, Factory packages such as Sports Chrono/ X-50/X-51, DME Chips, ECU flashes or other engine management reprogramming
</t>
  </si>
  <si>
    <t xml:space="preserve">Any non-stock fixed/non-adjustable sway bar </t>
  </si>
  <si>
    <t>Applies to any Sway bar(s) that was/were not standard equipment on that model car</t>
  </si>
  <si>
    <t>For more information, please see PCA Zone 8 Rules at http://zone8.pca.org/rules.php</t>
  </si>
  <si>
    <t xml:space="preserve"> - Sunroofs, convertible tops, or removable tops must be in place, fastened and closed; if not present, SFI or FIA Arm Restraints are required</t>
  </si>
  <si>
    <t>Yes/No</t>
  </si>
  <si>
    <t>*** Only enter data if a change to Displacement ***</t>
  </si>
  <si>
    <t>*** Only enter data if a change to HP and/or Curb Weight ***</t>
  </si>
  <si>
    <t>DE/TT PERFORMANCE EQUIPMENT POINTS WORKSHEET</t>
  </si>
  <si>
    <t>DOT tread wear rating of 140-200</t>
  </si>
  <si>
    <t>Limited Slip or Torsen/Torque-sensing differential/PTV/PTV Plus</t>
  </si>
  <si>
    <t>Any adjustable sway bar or PDCC</t>
  </si>
  <si>
    <t>Required for weight reductions of more than 1.5% of factory curb weight; weight is with all fluids full but no driver</t>
  </si>
  <si>
    <t>Not applicable if equipment is removed and replaced with aftermarket parts.</t>
  </si>
  <si>
    <t>EE.</t>
  </si>
  <si>
    <t>Cars equipped with a factory 968 M030 or 981 Boxster Spyder performance package (springs, struts/shocks, sway bars, brakes) at the factory or after the fact</t>
  </si>
  <si>
    <t>Not applicable if equipment is removed and replaced with aftermarket parts. Inc. 996/997/991 Turbo/GT2/GT3 and 981 GT4</t>
  </si>
  <si>
    <t>Non-stock Exhaust Manifold/Headers</t>
  </si>
  <si>
    <t>Modifications that change camber from stock specifications must also take points per section V.</t>
  </si>
  <si>
    <t>Not applicable if the "Monoball" is an integral part of a camber plate that is assessed points under Part V.</t>
  </si>
  <si>
    <t>FF.</t>
  </si>
  <si>
    <t>L.</t>
  </si>
  <si>
    <t>M., BB.</t>
  </si>
  <si>
    <t>AA.</t>
  </si>
  <si>
    <t xml:space="preserve"> - Approved Helmet (Snell SA, SAH, K, or M; 2010 or 2015 sticker)</t>
  </si>
  <si>
    <t>Other factory</t>
  </si>
  <si>
    <t>Aftermarket or Factory Race equipment</t>
  </si>
  <si>
    <t>Ref. Section</t>
  </si>
  <si>
    <t>Not applicable if equipment is removed and replaced with aftermarket parts. Inc. 997.2/991 GT2RS and GT3RS</t>
  </si>
  <si>
    <t>Stock or non-stock Rear Axle Steering.</t>
  </si>
  <si>
    <t>Dec 23 2018</t>
  </si>
  <si>
    <t>HH.</t>
  </si>
  <si>
    <t>GG.</t>
  </si>
  <si>
    <t>Not applicable if equipment is removed and replaced with aftermarket parts. Inc. 993 Turbo/4S, 987 Boxster Spyder &amp; Cayman R, 981 X73</t>
  </si>
  <si>
    <t>Performance Packages</t>
  </si>
  <si>
    <t>Cars equipped with a factory "Sport" suspension (springs, struts/shocks, and sway bars) at the factory or after the fact (M030, X73, Sport Suspension)</t>
  </si>
  <si>
    <t>Cars equipped with a factory GT2RS or GT3RS performance package (springs, struts/shocks, sway bars, brakes, aero) at the factory or after the fact</t>
  </si>
  <si>
    <t>Cars equipped with a factory Turbo, GT2, GT3, or GT4 performance package (springs, struts/shocks, sway bars, brakes, aero) at the factory or after the fact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</si>
</sst>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horizontal="right" vertical="top" wrapText="1"/>
    </xf>
    <xf numFmtId="0" fontId="3" fillId="0" borderId="1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 vertical="top" wrapText="1"/>
    </xf>
    <xf numFmtId="0" fontId="6" fillId="0" borderId="12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6" xfId="0" applyFont="1" applyBorder="1" applyAlignment="1" applyProtection="1">
      <alignment wrapText="1"/>
    </xf>
    <xf numFmtId="0" fontId="3" fillId="0" borderId="18" xfId="0" applyFont="1" applyBorder="1" applyAlignment="1" applyProtection="1">
      <alignment wrapText="1"/>
    </xf>
    <xf numFmtId="0" fontId="3" fillId="0" borderId="19" xfId="0" applyFont="1" applyBorder="1" applyAlignment="1" applyProtection="1"/>
    <xf numFmtId="0" fontId="2" fillId="0" borderId="20" xfId="0" applyFont="1" applyBorder="1" applyAlignment="1"/>
    <xf numFmtId="0" fontId="1" fillId="0" borderId="0" xfId="0" applyFont="1" applyFill="1" applyProtection="1"/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top" wrapText="1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wrapText="1"/>
    </xf>
    <xf numFmtId="0" fontId="11" fillId="0" borderId="0" xfId="0" applyFont="1" applyFill="1" applyBorder="1" applyProtection="1"/>
    <xf numFmtId="0" fontId="11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" fillId="0" borderId="0" xfId="0" applyFont="1" applyFill="1" applyAlignment="1" applyProtection="1">
      <alignment wrapText="1"/>
    </xf>
    <xf numFmtId="0" fontId="1" fillId="0" borderId="9" xfId="0" applyNumberFormat="1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right" vertical="top" wrapText="1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 vertical="top" wrapText="1" indent="2"/>
    </xf>
    <xf numFmtId="0" fontId="1" fillId="0" borderId="7" xfId="0" applyFont="1" applyFill="1" applyBorder="1" applyAlignment="1" applyProtection="1">
      <alignment horizontal="left" vertical="top" wrapText="1" indent="2"/>
    </xf>
    <xf numFmtId="0" fontId="1" fillId="0" borderId="7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9" fillId="2" borderId="2" xfId="0" applyFont="1" applyFill="1" applyBorder="1" applyAlignment="1" applyProtection="1">
      <alignment wrapText="1"/>
      <protection locked="0"/>
    </xf>
    <xf numFmtId="164" fontId="9" fillId="2" borderId="4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wrapText="1"/>
    </xf>
    <xf numFmtId="0" fontId="6" fillId="0" borderId="16" xfId="0" quotePrefix="1" applyFont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5" fillId="0" borderId="0" xfId="0" applyFont="1" applyAlignment="1" applyProtection="1">
      <alignment horizontal="center" vertical="top" wrapText="1"/>
    </xf>
    <xf numFmtId="0" fontId="14" fillId="0" borderId="0" xfId="0" applyFont="1" applyAlignment="1"/>
    <xf numFmtId="0" fontId="6" fillId="0" borderId="16" xfId="0" applyFont="1" applyBorder="1" applyAlignment="1" applyProtection="1">
      <alignment wrapText="1"/>
    </xf>
    <xf numFmtId="0" fontId="7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0" fontId="0" fillId="0" borderId="0" xfId="0" applyAlignment="1" applyProtection="1">
      <alignment vertical="center" wrapText="1"/>
    </xf>
    <xf numFmtId="0" fontId="1" fillId="0" borderId="0" xfId="0" applyFont="1" applyFill="1" applyAlignment="1" applyProtection="1">
      <alignment wrapText="1"/>
    </xf>
    <xf numFmtId="0" fontId="12" fillId="0" borderId="0" xfId="0" applyFont="1" applyFill="1" applyAlignment="1" applyProtection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6" fillId="0" borderId="16" xfId="0" quotePrefix="1" applyFont="1" applyBorder="1" applyAlignment="1" applyProtection="1">
      <alignment wrapText="1"/>
    </xf>
    <xf numFmtId="0" fontId="3" fillId="0" borderId="19" xfId="0" applyFont="1" applyBorder="1" applyAlignment="1" applyProtection="1">
      <alignment horizontal="right"/>
    </xf>
    <xf numFmtId="0" fontId="0" fillId="0" borderId="19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19052</xdr:colOff>
      <xdr:row>0</xdr:row>
      <xdr:rowOff>28576</xdr:rowOff>
    </xdr:from>
    <xdr:to>
      <xdr:col>0</xdr:col>
      <xdr:colOff>891319</xdr:colOff>
      <xdr:row>3</xdr:row>
      <xdr:rowOff>219076</xdr:rowOff>
    </xdr:to>
    <xdr:pic>
      <xdr:nvPicPr>
        <xdr:cNvPr id="1028" name="Picture 4" descr="zone8logoBW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2" y="28576"/>
          <a:ext cx="872267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activeCell="F13" sqref="F13"/>
    </sheetView>
  </sheetViews>
  <sheetFormatPr defaultRowHeight="15" x14ac:dyDescent="0.25"/>
  <cols>
    <col min="1" max="1" width="13.42578125" style="9" customWidth="1"/>
    <col min="2" max="2" width="77.7109375" style="10" customWidth="1"/>
    <col min="3" max="4" width="9.140625" style="2"/>
    <col min="5" max="5" width="1.85546875" style="4" customWidth="1"/>
    <col min="6" max="6" width="66.28515625" style="11" customWidth="1"/>
    <col min="7" max="7" width="14.140625" style="2" customWidth="1"/>
    <col min="8" max="16384" width="9.140625" style="4"/>
  </cols>
  <sheetData>
    <row r="1" spans="1:7" ht="21" x14ac:dyDescent="0.35">
      <c r="A1" s="39"/>
      <c r="B1" s="71" t="s">
        <v>94</v>
      </c>
      <c r="C1" s="72"/>
      <c r="F1" s="63" t="s">
        <v>80</v>
      </c>
      <c r="G1" s="64" t="s">
        <v>82</v>
      </c>
    </row>
    <row r="2" spans="1:7" ht="15.75" x14ac:dyDescent="0.25">
      <c r="A2" s="39"/>
      <c r="F2" s="65" t="s">
        <v>83</v>
      </c>
      <c r="G2" s="66" t="s">
        <v>81</v>
      </c>
    </row>
    <row r="3" spans="1:7" ht="9.75" customHeight="1" x14ac:dyDescent="0.3">
      <c r="E3" s="40" t="s">
        <v>68</v>
      </c>
      <c r="G3" s="14"/>
    </row>
    <row r="4" spans="1:7" ht="18.75" x14ac:dyDescent="0.3">
      <c r="A4" s="13"/>
      <c r="B4" s="59" t="s">
        <v>69</v>
      </c>
      <c r="C4" s="60" t="s">
        <v>91</v>
      </c>
      <c r="D4" s="15" t="s">
        <v>70</v>
      </c>
      <c r="E4" s="41" t="s">
        <v>67</v>
      </c>
      <c r="F4" s="61" t="s">
        <v>71</v>
      </c>
      <c r="G4" s="15" t="s">
        <v>113</v>
      </c>
    </row>
    <row r="5" spans="1:7" ht="18.75" x14ac:dyDescent="0.25">
      <c r="A5" s="13" t="s">
        <v>120</v>
      </c>
      <c r="B5" s="6"/>
      <c r="C5" s="1"/>
      <c r="D5" s="1"/>
      <c r="E5" s="7"/>
      <c r="F5" s="8"/>
      <c r="G5" s="1"/>
    </row>
    <row r="6" spans="1:7" ht="30.75" customHeight="1" x14ac:dyDescent="0.25">
      <c r="A6" s="5"/>
      <c r="B6" s="43" t="s">
        <v>121</v>
      </c>
      <c r="C6" s="55" t="s">
        <v>68</v>
      </c>
      <c r="D6" s="44">
        <f>IF((C6="Yes"),20,0)</f>
        <v>0</v>
      </c>
      <c r="E6" s="30"/>
      <c r="F6" s="42" t="s">
        <v>119</v>
      </c>
      <c r="G6" s="32" t="s">
        <v>50</v>
      </c>
    </row>
    <row r="7" spans="1:7" ht="32.25" customHeight="1" x14ac:dyDescent="0.25">
      <c r="A7" s="5"/>
      <c r="B7" s="43" t="s">
        <v>101</v>
      </c>
      <c r="C7" s="55" t="s">
        <v>68</v>
      </c>
      <c r="D7" s="44">
        <f>IF((C7="Yes"),40,0)</f>
        <v>0</v>
      </c>
      <c r="E7" s="30"/>
      <c r="F7" s="42" t="s">
        <v>99</v>
      </c>
      <c r="G7" s="32" t="s">
        <v>51</v>
      </c>
    </row>
    <row r="8" spans="1:7" ht="31.5" customHeight="1" x14ac:dyDescent="0.25">
      <c r="A8" s="5"/>
      <c r="B8" s="43" t="s">
        <v>123</v>
      </c>
      <c r="C8" s="55" t="s">
        <v>68</v>
      </c>
      <c r="D8" s="44">
        <f>IF((C8="Yes"),60,0)</f>
        <v>0</v>
      </c>
      <c r="E8" s="30"/>
      <c r="F8" s="42" t="s">
        <v>102</v>
      </c>
      <c r="G8" s="32" t="s">
        <v>100</v>
      </c>
    </row>
    <row r="9" spans="1:7" ht="31.5" customHeight="1" x14ac:dyDescent="0.25">
      <c r="A9" s="5"/>
      <c r="B9" s="43" t="s">
        <v>122</v>
      </c>
      <c r="C9" s="55" t="s">
        <v>68</v>
      </c>
      <c r="D9" s="44">
        <f>IF((C9="Yes"),80,0)</f>
        <v>0</v>
      </c>
      <c r="E9" s="30"/>
      <c r="F9" s="70" t="s">
        <v>114</v>
      </c>
      <c r="G9" s="32" t="s">
        <v>117</v>
      </c>
    </row>
    <row r="10" spans="1:7" ht="18.75" x14ac:dyDescent="0.25">
      <c r="A10" s="13" t="s">
        <v>54</v>
      </c>
      <c r="B10" s="6"/>
      <c r="C10" s="35"/>
      <c r="D10" s="1"/>
      <c r="E10" s="7"/>
      <c r="F10" s="8"/>
      <c r="G10" s="1"/>
    </row>
    <row r="11" spans="1:7" ht="47.25" x14ac:dyDescent="0.25">
      <c r="A11" s="5"/>
      <c r="B11" s="45" t="s">
        <v>84</v>
      </c>
      <c r="C11" s="55" t="s">
        <v>68</v>
      </c>
      <c r="D11" s="44">
        <f>IF((C11="Yes"),40,0)</f>
        <v>0</v>
      </c>
      <c r="E11" s="30"/>
      <c r="F11" s="31" t="s">
        <v>85</v>
      </c>
      <c r="G11" s="32" t="s">
        <v>9</v>
      </c>
    </row>
    <row r="12" spans="1:7" ht="31.5" x14ac:dyDescent="0.25">
      <c r="A12" s="5"/>
      <c r="B12" s="45" t="s">
        <v>52</v>
      </c>
      <c r="C12" s="55" t="s">
        <v>68</v>
      </c>
      <c r="D12" s="44">
        <f>IF((C12="Yes"),50,0)</f>
        <v>0</v>
      </c>
      <c r="E12" s="30"/>
      <c r="F12" s="31" t="s">
        <v>65</v>
      </c>
      <c r="G12" s="32" t="s">
        <v>10</v>
      </c>
    </row>
    <row r="13" spans="1:7" ht="15.75" x14ac:dyDescent="0.25">
      <c r="A13" s="5"/>
      <c r="B13" s="45" t="s">
        <v>53</v>
      </c>
      <c r="C13" s="55" t="s">
        <v>68</v>
      </c>
      <c r="D13" s="44">
        <f>IF((C13="Yes"),50,0)</f>
        <v>0</v>
      </c>
      <c r="E13" s="30"/>
      <c r="F13" s="31"/>
      <c r="G13" s="32" t="s">
        <v>11</v>
      </c>
    </row>
    <row r="14" spans="1:7" ht="15.75" x14ac:dyDescent="0.25">
      <c r="A14" s="5"/>
      <c r="B14" s="45" t="s">
        <v>14</v>
      </c>
      <c r="C14" s="55" t="s">
        <v>68</v>
      </c>
      <c r="D14" s="44">
        <f>IF((C14="Yes"),150,0)</f>
        <v>0</v>
      </c>
      <c r="E14" s="30"/>
      <c r="F14" s="31"/>
      <c r="G14" s="32" t="s">
        <v>13</v>
      </c>
    </row>
    <row r="15" spans="1:7" ht="31.5" x14ac:dyDescent="0.25">
      <c r="A15" s="5"/>
      <c r="B15" s="45" t="s">
        <v>16</v>
      </c>
      <c r="C15" s="55" t="s">
        <v>68</v>
      </c>
      <c r="D15" s="44">
        <f>IF((C15="Yes"),100,0)</f>
        <v>0</v>
      </c>
      <c r="E15" s="30"/>
      <c r="F15" s="31"/>
      <c r="G15" s="32" t="s">
        <v>15</v>
      </c>
    </row>
    <row r="16" spans="1:7" ht="15.75" x14ac:dyDescent="0.25">
      <c r="A16" s="5"/>
      <c r="B16" s="46" t="s">
        <v>18</v>
      </c>
      <c r="C16" s="56" t="s">
        <v>68</v>
      </c>
      <c r="D16" s="47"/>
      <c r="E16" s="30"/>
      <c r="F16" s="31"/>
      <c r="G16" s="32" t="s">
        <v>17</v>
      </c>
    </row>
    <row r="17" spans="1:7" ht="15.75" x14ac:dyDescent="0.25">
      <c r="A17" s="5"/>
      <c r="B17" s="48" t="s">
        <v>19</v>
      </c>
      <c r="C17" s="57">
        <v>0</v>
      </c>
      <c r="D17" s="49"/>
      <c r="E17" s="30"/>
      <c r="F17" s="62" t="s">
        <v>92</v>
      </c>
      <c r="G17" s="33"/>
    </row>
    <row r="18" spans="1:7" ht="15.75" x14ac:dyDescent="0.25">
      <c r="A18" s="5"/>
      <c r="B18" s="48" t="s">
        <v>20</v>
      </c>
      <c r="C18" s="57">
        <f>C17</f>
        <v>0</v>
      </c>
      <c r="D18" s="49"/>
      <c r="E18" s="30"/>
      <c r="F18" s="31"/>
      <c r="G18" s="33"/>
    </row>
    <row r="19" spans="1:7" ht="15.75" x14ac:dyDescent="0.25">
      <c r="A19" s="5"/>
      <c r="B19" s="50"/>
      <c r="C19" s="37"/>
      <c r="D19" s="51">
        <f>IF((C16="Yes"),ROUNDUP((C18/C17-1)*360,0),0)</f>
        <v>0</v>
      </c>
      <c r="E19" s="30"/>
      <c r="F19" s="31"/>
      <c r="G19" s="33"/>
    </row>
    <row r="20" spans="1:7" ht="15.75" customHeight="1" x14ac:dyDescent="0.25">
      <c r="A20" s="5"/>
      <c r="B20" s="46" t="s">
        <v>66</v>
      </c>
      <c r="C20" s="56" t="s">
        <v>68</v>
      </c>
      <c r="D20" s="47"/>
      <c r="E20" s="30"/>
      <c r="F20" s="62" t="s">
        <v>93</v>
      </c>
      <c r="G20" s="32" t="s">
        <v>108</v>
      </c>
    </row>
    <row r="21" spans="1:7" ht="15.75" x14ac:dyDescent="0.25">
      <c r="A21" s="5"/>
      <c r="B21" s="48" t="s">
        <v>59</v>
      </c>
      <c r="C21" s="57">
        <v>0</v>
      </c>
      <c r="D21" s="49"/>
      <c r="E21" s="30"/>
      <c r="F21" s="76" t="s">
        <v>86</v>
      </c>
      <c r="G21" s="32"/>
    </row>
    <row r="22" spans="1:7" ht="15.75" x14ac:dyDescent="0.25">
      <c r="A22" s="5"/>
      <c r="B22" s="48" t="s">
        <v>62</v>
      </c>
      <c r="C22" s="57">
        <f>C21</f>
        <v>0</v>
      </c>
      <c r="D22" s="49"/>
      <c r="E22" s="30"/>
      <c r="F22" s="76"/>
      <c r="G22" s="32"/>
    </row>
    <row r="23" spans="1:7" ht="15.75" x14ac:dyDescent="0.25">
      <c r="A23" s="5"/>
      <c r="B23" s="48" t="s">
        <v>60</v>
      </c>
      <c r="C23" s="57">
        <v>0</v>
      </c>
      <c r="D23" s="49"/>
      <c r="E23" s="30"/>
      <c r="F23" s="77" t="s">
        <v>98</v>
      </c>
      <c r="G23" s="32"/>
    </row>
    <row r="24" spans="1:7" ht="15.75" x14ac:dyDescent="0.25">
      <c r="A24" s="5"/>
      <c r="B24" s="48" t="s">
        <v>61</v>
      </c>
      <c r="C24" s="57">
        <f>C23</f>
        <v>0</v>
      </c>
      <c r="D24" s="49"/>
      <c r="E24" s="30"/>
      <c r="F24" s="77"/>
      <c r="G24" s="32"/>
    </row>
    <row r="25" spans="1:7" ht="15.75" x14ac:dyDescent="0.25">
      <c r="A25" s="5"/>
      <c r="B25" s="50"/>
      <c r="C25" s="37"/>
      <c r="D25" s="51">
        <f>IF((C20="Yes"),ROUNDDOWN(4000*C22/C24-4000*C21/C23,0),0)</f>
        <v>0</v>
      </c>
      <c r="E25" s="30"/>
      <c r="F25" s="31"/>
      <c r="G25" s="32"/>
    </row>
    <row r="26" spans="1:7" ht="15.75" x14ac:dyDescent="0.25">
      <c r="A26" s="5"/>
      <c r="B26" s="45" t="s">
        <v>103</v>
      </c>
      <c r="C26" s="55" t="s">
        <v>68</v>
      </c>
      <c r="D26" s="44">
        <f>IF((C26="Yes"),5,0)</f>
        <v>0</v>
      </c>
      <c r="E26" s="30"/>
      <c r="F26" s="67"/>
      <c r="G26" s="32" t="s">
        <v>107</v>
      </c>
    </row>
    <row r="27" spans="1:7" ht="15.75" x14ac:dyDescent="0.25">
      <c r="A27" s="5"/>
      <c r="B27" s="45" t="s">
        <v>24</v>
      </c>
      <c r="C27" s="55" t="s">
        <v>68</v>
      </c>
      <c r="D27" s="44">
        <f>IF((C27="Yes"),5,0)</f>
        <v>0</v>
      </c>
      <c r="E27" s="30"/>
      <c r="F27" s="31"/>
      <c r="G27" s="32" t="s">
        <v>23</v>
      </c>
    </row>
    <row r="28" spans="1:7" ht="15.75" x14ac:dyDescent="0.25">
      <c r="A28" s="5"/>
      <c r="B28" s="45" t="s">
        <v>22</v>
      </c>
      <c r="C28" s="55" t="s">
        <v>68</v>
      </c>
      <c r="D28" s="44">
        <f>IF((C28="Yes"),5,0)</f>
        <v>0</v>
      </c>
      <c r="E28" s="30"/>
      <c r="F28" s="31"/>
      <c r="G28" s="32" t="s">
        <v>21</v>
      </c>
    </row>
    <row r="29" spans="1:7" ht="15.75" x14ac:dyDescent="0.25">
      <c r="A29" s="5"/>
      <c r="B29" s="45" t="s">
        <v>75</v>
      </c>
      <c r="C29" s="55" t="s">
        <v>68</v>
      </c>
      <c r="D29" s="44">
        <f>IF((C29="Yes"),15,0)</f>
        <v>0</v>
      </c>
      <c r="E29" s="30"/>
      <c r="F29" s="31"/>
      <c r="G29" s="32" t="s">
        <v>28</v>
      </c>
    </row>
    <row r="30" spans="1:7" ht="15.75" x14ac:dyDescent="0.25">
      <c r="A30" s="5"/>
      <c r="B30" s="45" t="s">
        <v>96</v>
      </c>
      <c r="C30" s="55" t="s">
        <v>68</v>
      </c>
      <c r="D30" s="44">
        <f>IF((C30="Yes"),20,0)</f>
        <v>0</v>
      </c>
      <c r="E30" s="30"/>
      <c r="F30" s="31"/>
      <c r="G30" s="32" t="s">
        <v>25</v>
      </c>
    </row>
    <row r="31" spans="1:7" ht="15.75" x14ac:dyDescent="0.25">
      <c r="A31" s="5"/>
      <c r="B31" s="45" t="s">
        <v>26</v>
      </c>
      <c r="C31" s="55" t="s">
        <v>68</v>
      </c>
      <c r="D31" s="44">
        <f>IF((C31="Yes"),40,0)</f>
        <v>0</v>
      </c>
      <c r="E31" s="30"/>
      <c r="F31" s="31"/>
      <c r="G31" s="32" t="s">
        <v>27</v>
      </c>
    </row>
    <row r="32" spans="1:7" ht="18.75" x14ac:dyDescent="0.25">
      <c r="A32" s="13" t="s">
        <v>55</v>
      </c>
      <c r="B32" s="6"/>
      <c r="C32" s="35"/>
      <c r="D32" s="1"/>
      <c r="E32" s="7"/>
      <c r="F32" s="8"/>
      <c r="G32" s="1"/>
    </row>
    <row r="33" spans="1:7" ht="15.75" x14ac:dyDescent="0.25">
      <c r="A33" s="5"/>
      <c r="B33" s="45" t="s">
        <v>1</v>
      </c>
      <c r="C33" s="55" t="s">
        <v>68</v>
      </c>
      <c r="D33" s="44">
        <f>IF((C33="Yes"),20,0)</f>
        <v>0</v>
      </c>
      <c r="E33" s="30"/>
      <c r="F33" s="31"/>
      <c r="G33" s="32" t="s">
        <v>0</v>
      </c>
    </row>
    <row r="34" spans="1:7" ht="31.5" x14ac:dyDescent="0.25">
      <c r="A34" s="5"/>
      <c r="B34" s="45" t="s">
        <v>29</v>
      </c>
      <c r="C34" s="55" t="s">
        <v>68</v>
      </c>
      <c r="D34" s="44">
        <f>IF((C34="Yes"),20,0)</f>
        <v>0</v>
      </c>
      <c r="E34" s="30"/>
      <c r="F34" s="31"/>
      <c r="G34" s="32" t="s">
        <v>30</v>
      </c>
    </row>
    <row r="35" spans="1:7" ht="15.75" x14ac:dyDescent="0.25">
      <c r="A35" s="5"/>
      <c r="B35" s="45" t="s">
        <v>31</v>
      </c>
      <c r="C35" s="55" t="s">
        <v>68</v>
      </c>
      <c r="D35" s="44">
        <f>IF((C35="Yes"),10,0)</f>
        <v>0</v>
      </c>
      <c r="E35" s="30"/>
      <c r="F35" s="31"/>
      <c r="G35" s="32" t="s">
        <v>32</v>
      </c>
    </row>
    <row r="36" spans="1:7" ht="15.75" x14ac:dyDescent="0.25">
      <c r="A36" s="5"/>
      <c r="B36" s="46" t="s">
        <v>33</v>
      </c>
      <c r="C36" s="36"/>
      <c r="D36" s="47"/>
      <c r="E36" s="30"/>
      <c r="G36" s="32" t="s">
        <v>34</v>
      </c>
    </row>
    <row r="37" spans="1:7" ht="15.75" x14ac:dyDescent="0.25">
      <c r="A37" s="5"/>
      <c r="B37" s="52" t="s">
        <v>87</v>
      </c>
      <c r="C37" s="57" t="s">
        <v>68</v>
      </c>
      <c r="D37" s="49">
        <f>IF((C37="Yes"),10,0)</f>
        <v>0</v>
      </c>
      <c r="E37" s="30"/>
      <c r="F37" s="77" t="s">
        <v>88</v>
      </c>
      <c r="G37" s="32"/>
    </row>
    <row r="38" spans="1:7" ht="15.75" x14ac:dyDescent="0.25">
      <c r="A38" s="5"/>
      <c r="B38" s="53" t="s">
        <v>97</v>
      </c>
      <c r="C38" s="58" t="s">
        <v>68</v>
      </c>
      <c r="D38" s="51">
        <f>IF((C38="Yes"),20,0)</f>
        <v>0</v>
      </c>
      <c r="E38" s="30"/>
      <c r="F38" s="77"/>
      <c r="G38" s="32"/>
    </row>
    <row r="39" spans="1:7" ht="15.75" x14ac:dyDescent="0.25">
      <c r="A39" s="5"/>
      <c r="B39" s="46" t="s">
        <v>35</v>
      </c>
      <c r="C39" s="36"/>
      <c r="D39" s="47"/>
      <c r="E39" s="30"/>
      <c r="F39" s="31"/>
      <c r="G39" s="32" t="s">
        <v>38</v>
      </c>
    </row>
    <row r="40" spans="1:7" ht="15.75" x14ac:dyDescent="0.25">
      <c r="A40" s="5"/>
      <c r="B40" s="52" t="s">
        <v>36</v>
      </c>
      <c r="C40" s="57" t="s">
        <v>68</v>
      </c>
      <c r="D40" s="49">
        <f>IF((C40="Yes"),15,0)</f>
        <v>0</v>
      </c>
      <c r="E40" s="30"/>
      <c r="F40" s="31"/>
      <c r="G40" s="32"/>
    </row>
    <row r="41" spans="1:7" ht="15.75" x14ac:dyDescent="0.25">
      <c r="A41" s="5"/>
      <c r="B41" s="53" t="s">
        <v>37</v>
      </c>
      <c r="C41" s="58" t="s">
        <v>68</v>
      </c>
      <c r="D41" s="51">
        <f>IF((C41="Yes"),30,0)</f>
        <v>0</v>
      </c>
      <c r="E41" s="30"/>
      <c r="F41" s="31"/>
      <c r="G41" s="32"/>
    </row>
    <row r="42" spans="1:7" ht="31.5" x14ac:dyDescent="0.25">
      <c r="A42" s="5"/>
      <c r="B42" s="45" t="s">
        <v>63</v>
      </c>
      <c r="C42" s="55" t="s">
        <v>68</v>
      </c>
      <c r="D42" s="44">
        <f>IF((C42="Yes"),10,0)</f>
        <v>0</v>
      </c>
      <c r="E42" s="30"/>
      <c r="F42" s="31" t="s">
        <v>104</v>
      </c>
      <c r="G42" s="32" t="s">
        <v>39</v>
      </c>
    </row>
    <row r="43" spans="1:7" ht="30.75" customHeight="1" x14ac:dyDescent="0.25">
      <c r="A43" s="5"/>
      <c r="B43" s="45" t="s">
        <v>56</v>
      </c>
      <c r="C43" s="55" t="s">
        <v>68</v>
      </c>
      <c r="D43" s="44">
        <f>IF((C43="Yes"),20,0)</f>
        <v>0</v>
      </c>
      <c r="E43" s="30"/>
      <c r="F43" s="31" t="s">
        <v>64</v>
      </c>
      <c r="G43" s="32" t="s">
        <v>40</v>
      </c>
    </row>
    <row r="44" spans="1:7" ht="31.5" x14ac:dyDescent="0.25">
      <c r="A44" s="5"/>
      <c r="B44" s="45" t="s">
        <v>41</v>
      </c>
      <c r="C44" s="55" t="s">
        <v>68</v>
      </c>
      <c r="D44" s="44">
        <f>IF((C44="Yes"),10,0)</f>
        <v>0</v>
      </c>
      <c r="E44" s="30"/>
      <c r="F44" s="31" t="s">
        <v>105</v>
      </c>
      <c r="G44" s="32" t="s">
        <v>42</v>
      </c>
    </row>
    <row r="45" spans="1:7" ht="15.75" x14ac:dyDescent="0.25">
      <c r="A45" s="5"/>
      <c r="B45" s="45" t="s">
        <v>76</v>
      </c>
      <c r="C45" s="55" t="s">
        <v>68</v>
      </c>
      <c r="D45" s="44">
        <f>IF((C45="Yes"),20,0)</f>
        <v>0</v>
      </c>
      <c r="E45" s="30"/>
      <c r="F45" s="31" t="s">
        <v>79</v>
      </c>
      <c r="G45" s="32" t="s">
        <v>106</v>
      </c>
    </row>
    <row r="46" spans="1:7" ht="15.75" x14ac:dyDescent="0.25">
      <c r="A46" s="5"/>
      <c r="B46" s="45" t="s">
        <v>115</v>
      </c>
      <c r="C46" s="55" t="s">
        <v>68</v>
      </c>
      <c r="D46" s="44">
        <f>IF((C46="Yes"),10,0)</f>
        <v>0</v>
      </c>
      <c r="E46" s="30"/>
      <c r="F46" s="70"/>
      <c r="G46" s="32" t="s">
        <v>118</v>
      </c>
    </row>
    <row r="47" spans="1:7" ht="18.75" x14ac:dyDescent="0.25">
      <c r="A47" s="13" t="s">
        <v>57</v>
      </c>
      <c r="B47" s="6"/>
      <c r="C47" s="35"/>
      <c r="D47" s="1"/>
      <c r="E47" s="7"/>
      <c r="F47" s="8"/>
      <c r="G47" s="1"/>
    </row>
    <row r="48" spans="1:7" ht="15.75" x14ac:dyDescent="0.25">
      <c r="A48" s="5"/>
      <c r="B48" s="45" t="s">
        <v>43</v>
      </c>
      <c r="C48" s="55" t="s">
        <v>68</v>
      </c>
      <c r="D48" s="44">
        <f>IF((C48="Yes"),100,0)</f>
        <v>0</v>
      </c>
      <c r="E48" s="30"/>
      <c r="F48" s="31"/>
      <c r="G48" s="32" t="s">
        <v>44</v>
      </c>
    </row>
    <row r="49" spans="1:9" ht="15.75" x14ac:dyDescent="0.25">
      <c r="A49" s="5"/>
      <c r="B49" s="46" t="s">
        <v>45</v>
      </c>
      <c r="C49" s="36"/>
      <c r="D49" s="47"/>
      <c r="E49" s="30"/>
      <c r="F49" s="31"/>
      <c r="G49" s="32" t="s">
        <v>46</v>
      </c>
    </row>
    <row r="50" spans="1:9" ht="15.75" x14ac:dyDescent="0.25">
      <c r="A50" s="5"/>
      <c r="B50" s="52" t="s">
        <v>36</v>
      </c>
      <c r="C50" s="57" t="s">
        <v>68</v>
      </c>
      <c r="D50" s="49">
        <f>IF((C50="Yes"),10,0)</f>
        <v>0</v>
      </c>
      <c r="E50" s="30"/>
      <c r="F50" s="31"/>
      <c r="G50" s="32"/>
    </row>
    <row r="51" spans="1:9" ht="15.75" x14ac:dyDescent="0.25">
      <c r="A51" s="5"/>
      <c r="B51" s="52" t="s">
        <v>111</v>
      </c>
      <c r="C51" s="57" t="s">
        <v>68</v>
      </c>
      <c r="D51" s="49">
        <f>IF((C51="Yes"),20,0)</f>
        <v>0</v>
      </c>
      <c r="E51" s="30"/>
      <c r="F51" s="69"/>
      <c r="G51" s="32"/>
    </row>
    <row r="52" spans="1:9" ht="15.75" x14ac:dyDescent="0.25">
      <c r="A52" s="5"/>
      <c r="B52" s="53" t="s">
        <v>112</v>
      </c>
      <c r="C52" s="58" t="s">
        <v>68</v>
      </c>
      <c r="D52" s="51">
        <f>IF((C52="Yes"),40,0)</f>
        <v>0</v>
      </c>
      <c r="E52" s="30"/>
      <c r="F52" s="31"/>
      <c r="G52" s="32"/>
    </row>
    <row r="53" spans="1:9" ht="31.5" x14ac:dyDescent="0.25">
      <c r="A53" s="5"/>
      <c r="B53" s="45" t="s">
        <v>47</v>
      </c>
      <c r="C53" s="55" t="s">
        <v>68</v>
      </c>
      <c r="D53" s="44">
        <f>IF((C53="Yes"),60,0)</f>
        <v>0</v>
      </c>
      <c r="E53" s="30"/>
      <c r="F53" s="31"/>
      <c r="G53" s="32" t="s">
        <v>48</v>
      </c>
    </row>
    <row r="54" spans="1:9" ht="33" customHeight="1" x14ac:dyDescent="0.25">
      <c r="A54" s="5"/>
      <c r="B54" s="45" t="s">
        <v>49</v>
      </c>
      <c r="C54" s="55" t="s">
        <v>68</v>
      </c>
      <c r="D54" s="44">
        <f>IF((C54="Yes"),20,0)</f>
        <v>0</v>
      </c>
      <c r="E54" s="30"/>
      <c r="F54" s="34" t="s">
        <v>72</v>
      </c>
      <c r="G54" s="32" t="s">
        <v>109</v>
      </c>
    </row>
    <row r="55" spans="1:9" ht="18.75" x14ac:dyDescent="0.25">
      <c r="A55" s="13" t="s">
        <v>58</v>
      </c>
      <c r="B55" s="6"/>
      <c r="C55" s="35"/>
      <c r="D55" s="1"/>
      <c r="E55" s="7"/>
      <c r="F55" s="8"/>
      <c r="G55" s="1"/>
    </row>
    <row r="56" spans="1:9" ht="15.75" x14ac:dyDescent="0.25">
      <c r="A56" s="5"/>
      <c r="B56" s="46" t="s">
        <v>3</v>
      </c>
      <c r="C56" s="36"/>
      <c r="D56" s="47"/>
      <c r="E56" s="30"/>
      <c r="F56" s="31"/>
      <c r="G56" s="32" t="s">
        <v>2</v>
      </c>
    </row>
    <row r="57" spans="1:9" ht="15.75" x14ac:dyDescent="0.25">
      <c r="A57" s="5"/>
      <c r="B57" s="52" t="s">
        <v>95</v>
      </c>
      <c r="C57" s="57" t="s">
        <v>68</v>
      </c>
      <c r="D57" s="49">
        <f>IF((C57="Yes"),20,0)</f>
        <v>0</v>
      </c>
      <c r="E57" s="30"/>
      <c r="F57" s="31"/>
      <c r="G57" s="32"/>
    </row>
    <row r="58" spans="1:9" ht="15.75" x14ac:dyDescent="0.25">
      <c r="A58" s="5"/>
      <c r="B58" s="52" t="s">
        <v>4</v>
      </c>
      <c r="C58" s="57" t="s">
        <v>68</v>
      </c>
      <c r="D58" s="49">
        <f>IF((C58="Yes"),40,0)</f>
        <v>0</v>
      </c>
      <c r="E58" s="30"/>
      <c r="F58" s="38"/>
      <c r="G58" s="32"/>
    </row>
    <row r="59" spans="1:9" ht="15.75" x14ac:dyDescent="0.25">
      <c r="A59" s="5"/>
      <c r="B59" s="52" t="s">
        <v>5</v>
      </c>
      <c r="C59" s="57" t="s">
        <v>68</v>
      </c>
      <c r="D59" s="49">
        <f>IF((C59="Yes"),80,0)</f>
        <v>0</v>
      </c>
      <c r="E59" s="30"/>
      <c r="F59" s="31"/>
      <c r="G59" s="32"/>
    </row>
    <row r="60" spans="1:9" ht="15.75" x14ac:dyDescent="0.25">
      <c r="A60" s="5"/>
      <c r="B60" s="52" t="s">
        <v>6</v>
      </c>
      <c r="C60" s="57" t="s">
        <v>68</v>
      </c>
      <c r="D60" s="49">
        <f>IF((C60="Yes"),120,0)</f>
        <v>0</v>
      </c>
      <c r="E60" s="30"/>
      <c r="F60" s="31"/>
      <c r="G60" s="32"/>
      <c r="I60" s="4" t="s">
        <v>12</v>
      </c>
    </row>
    <row r="61" spans="1:9" ht="15.75" x14ac:dyDescent="0.25">
      <c r="A61" s="5"/>
      <c r="B61" s="54" t="s">
        <v>8</v>
      </c>
      <c r="C61" s="58" t="s">
        <v>68</v>
      </c>
      <c r="D61" s="51">
        <f>IF((C61="Yes"),140,0)</f>
        <v>0</v>
      </c>
      <c r="E61" s="30"/>
      <c r="F61" s="31"/>
      <c r="G61" s="32" t="s">
        <v>7</v>
      </c>
    </row>
    <row r="62" spans="1:9" ht="15.75" thickBot="1" x14ac:dyDescent="0.3">
      <c r="A62" s="5"/>
      <c r="B62" s="6"/>
      <c r="C62" s="1"/>
      <c r="D62" s="1"/>
      <c r="E62" s="7"/>
      <c r="F62" s="78" t="s">
        <v>89</v>
      </c>
      <c r="G62" s="1"/>
    </row>
    <row r="63" spans="1:9" ht="18" thickBot="1" x14ac:dyDescent="0.35">
      <c r="A63" s="5"/>
      <c r="B63" s="18" t="s">
        <v>73</v>
      </c>
      <c r="C63" s="17" t="s">
        <v>74</v>
      </c>
      <c r="D63" s="19">
        <f>SUM(D6:D61)</f>
        <v>0</v>
      </c>
      <c r="E63" s="7"/>
      <c r="F63" s="79"/>
      <c r="G63" s="1"/>
    </row>
    <row r="64" spans="1:9" ht="8.25" customHeight="1" thickBot="1" x14ac:dyDescent="0.3">
      <c r="A64" s="5"/>
      <c r="B64" s="12"/>
      <c r="C64" s="3"/>
      <c r="D64" s="16"/>
      <c r="E64" s="7"/>
      <c r="F64" s="8"/>
      <c r="G64" s="1"/>
    </row>
    <row r="65" spans="2:7" ht="17.25" customHeight="1" thickBot="1" x14ac:dyDescent="0.35">
      <c r="B65" s="27" t="s">
        <v>77</v>
      </c>
      <c r="C65" s="83" t="str">
        <f>IF(D63&lt;200,"0-199",IF(D63&lt;400,"200-399","400+"))</f>
        <v>0-199</v>
      </c>
      <c r="D65" s="84"/>
      <c r="E65" s="28" t="s">
        <v>73</v>
      </c>
      <c r="F65" s="29"/>
    </row>
    <row r="66" spans="2:7" ht="15" customHeight="1" x14ac:dyDescent="0.3">
      <c r="B66" s="68" t="s">
        <v>110</v>
      </c>
      <c r="C66" s="24"/>
      <c r="D66" s="24"/>
      <c r="E66" s="24"/>
      <c r="F66" s="25"/>
    </row>
    <row r="67" spans="2:7" ht="15" customHeight="1" x14ac:dyDescent="0.3">
      <c r="B67" s="73" t="str">
        <f>IF(D$63&lt;200," - Seat belts, factory or better; properly installed Schroth ASM 4-point harness allowed","")</f>
        <v xml:space="preserve"> - Seat belts, factory or better; properly installed Schroth ASM 4-point harness allowed</v>
      </c>
      <c r="C67" s="80"/>
      <c r="D67" s="80"/>
      <c r="E67" s="24"/>
      <c r="F67" s="25"/>
    </row>
    <row r="68" spans="2:7" ht="17.25" x14ac:dyDescent="0.3">
      <c r="B68" s="73" t="str">
        <f>IF(D$63&lt;400," - Open-ended steel lug nuts for cars with non-stock wheel spacers that use lug nuts and wheel studs","")</f>
        <v xml:space="preserve"> - Open-ended steel lug nuts for cars with non-stock wheel spacers that use lug nuts and wheel studs</v>
      </c>
      <c r="C68" s="74"/>
      <c r="D68" s="74"/>
      <c r="E68" s="74"/>
      <c r="F68" s="75"/>
    </row>
    <row r="69" spans="2:7" ht="17.25" x14ac:dyDescent="0.3">
      <c r="B69" s="73" t="str">
        <f>IF(D$63&lt;200," - Roll bar or cage is required for open cars (except Boxster and 996, 997 Cabriolets) for track events (not for parking lot events)","")</f>
        <v xml:space="preserve"> - Roll bar or cage is required for open cars (except Boxster and 996, 997 Cabriolets) for track events (not for parking lot events)</v>
      </c>
      <c r="C69" s="74"/>
      <c r="D69" s="74"/>
      <c r="E69" s="74"/>
      <c r="F69" s="75"/>
    </row>
    <row r="70" spans="2:7" ht="15.75" x14ac:dyDescent="0.3">
      <c r="B70" s="82" t="s">
        <v>90</v>
      </c>
      <c r="C70" s="80"/>
      <c r="D70" s="80"/>
      <c r="E70" s="80"/>
      <c r="F70" s="81"/>
    </row>
    <row r="71" spans="2:7" ht="15.75" x14ac:dyDescent="0.3">
      <c r="B71" s="73" t="str">
        <f>IF(D$63&gt;199," - Fire extinguisher, 2.5 Halotron, 2-lb. Halon or 10-BC rated dry chemical fire extinguisher (or larger) capable of extinguishing B/C type fires","")</f>
        <v/>
      </c>
      <c r="C71" s="80"/>
      <c r="D71" s="80"/>
      <c r="E71" s="80"/>
      <c r="F71" s="81"/>
    </row>
    <row r="72" spans="2:7" ht="17.25" x14ac:dyDescent="0.3">
      <c r="B72" s="26" t="str">
        <f>IF(D$63&gt;199," - 5 or 6 point harnesses and approved Head and Neck Restraint","")</f>
        <v/>
      </c>
      <c r="C72" s="24"/>
      <c r="D72" s="24"/>
      <c r="E72" s="24"/>
      <c r="F72" s="25"/>
    </row>
    <row r="73" spans="2:7" ht="15" customHeight="1" x14ac:dyDescent="0.3">
      <c r="B73" s="73" t="str">
        <f>IF((400&gt;D$63)*AND(D$63&gt;199)," - Roll bar or cage is required for all open cars (including Boxster and 996/997/991 Cabriolets); Driver must pass 'Straightedge/Broomstick' test","")</f>
        <v/>
      </c>
      <c r="C73" s="74"/>
      <c r="D73" s="74"/>
      <c r="E73" s="74"/>
      <c r="F73" s="81"/>
    </row>
    <row r="74" spans="2:7" ht="15.75" x14ac:dyDescent="0.3">
      <c r="B74" s="73" t="str">
        <f>IF(D$63&gt;399," - Roll bar or cage is required for all cars; Driver must pass 'Straightedge/Broomstick' test","")</f>
        <v/>
      </c>
      <c r="C74" s="80"/>
      <c r="D74" s="80"/>
      <c r="E74" s="80"/>
      <c r="F74" s="81"/>
    </row>
    <row r="75" spans="2:7" ht="17.25" x14ac:dyDescent="0.3">
      <c r="B75" s="73" t="str">
        <f>IF(D$63&gt;399," - Open-ended steel lug nuts are required for all cars that use lug nuts and wheel studs","")</f>
        <v/>
      </c>
      <c r="C75" s="74"/>
      <c r="D75" s="74"/>
      <c r="E75" s="74"/>
      <c r="F75" s="25"/>
    </row>
    <row r="76" spans="2:7" ht="17.25" x14ac:dyDescent="0.3">
      <c r="B76" s="26" t="str">
        <f>IF(D$63&gt;399," - Tow hook or strap is required for all cars","")</f>
        <v/>
      </c>
      <c r="C76" s="24"/>
      <c r="D76" s="24"/>
      <c r="E76" s="24"/>
      <c r="F76" s="25"/>
      <c r="G76" s="23" t="s">
        <v>78</v>
      </c>
    </row>
    <row r="77" spans="2:7" ht="16.5" thickBot="1" x14ac:dyDescent="0.3">
      <c r="B77" s="20" t="str">
        <f>IF(D$63&gt;399," - Approved Driving suits, gloves, socks and boots are required","")</f>
        <v/>
      </c>
      <c r="C77" s="21"/>
      <c r="D77" s="21"/>
      <c r="E77" s="21"/>
      <c r="F77" s="22"/>
      <c r="G77" s="23" t="s">
        <v>116</v>
      </c>
    </row>
  </sheetData>
  <sheetProtection sheet="1" objects="1" scenarios="1"/>
  <mergeCells count="14">
    <mergeCell ref="B1:C1"/>
    <mergeCell ref="B68:F68"/>
    <mergeCell ref="B69:F69"/>
    <mergeCell ref="B75:E75"/>
    <mergeCell ref="F21:F22"/>
    <mergeCell ref="F37:F38"/>
    <mergeCell ref="F23:F24"/>
    <mergeCell ref="F62:F63"/>
    <mergeCell ref="B71:F71"/>
    <mergeCell ref="B70:F70"/>
    <mergeCell ref="B73:F73"/>
    <mergeCell ref="B74:F74"/>
    <mergeCell ref="B67:D67"/>
    <mergeCell ref="C65:D65"/>
  </mergeCells>
  <dataValidations count="1">
    <dataValidation type="list" allowBlank="1" showInputMessage="1" showErrorMessage="1" prompt="Select &quot;Yes&quot; or &quot;No&quot;" sqref="C57:C61 C48 C6:C9 C37:C38 C33:C35 C50:C54 C20 C11:C16 C26:C31 C45 C40:C44 C46">
      <formula1>$E$3:$E$4</formula1>
    </dataValidation>
  </dataValidations>
  <pageMargins left="0.2" right="0.2" top="0.2" bottom="0.2" header="0" footer="0"/>
  <pageSetup scale="5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</dc:creator>
  <cp:lastModifiedBy>Shon</cp:lastModifiedBy>
  <cp:lastPrinted>2018-12-24T03:44:39Z</cp:lastPrinted>
  <dcterms:created xsi:type="dcterms:W3CDTF">2012-12-21T07:56:27Z</dcterms:created>
  <dcterms:modified xsi:type="dcterms:W3CDTF">2018-12-24T03:55:30Z</dcterms:modified>
</cp:coreProperties>
</file>